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60" windowWidth="24915" windowHeight="12075"/>
  </bookViews>
  <sheets>
    <sheet name="Sheet1" sheetId="1" r:id="rId1"/>
    <sheet name="Sheet2" sheetId="2" r:id="rId2"/>
    <sheet name="Sheet3" sheetId="3" r:id="rId3"/>
    <sheet name="DV-IDENTITY-0" sheetId="4" state="veryHidden" r:id="rId4"/>
  </sheets>
  <calcPr calcId="145621"/>
</workbook>
</file>

<file path=xl/calcChain.xml><?xml version="1.0" encoding="utf-8"?>
<calcChain xmlns="http://schemas.openxmlformats.org/spreadsheetml/2006/main">
  <c r="A1" i="4" l="1"/>
  <c r="B1" i="4"/>
  <c r="C1" i="4"/>
  <c r="D1" i="4"/>
  <c r="E1" i="4"/>
  <c r="F1" i="4"/>
  <c r="G1" i="4"/>
  <c r="H1" i="4"/>
  <c r="I1" i="4"/>
  <c r="J1" i="4"/>
  <c r="K1" i="4"/>
  <c r="L1" i="4"/>
  <c r="M1" i="4"/>
  <c r="N1" i="4"/>
  <c r="O1" i="4"/>
  <c r="P1" i="4"/>
  <c r="Q1" i="4"/>
  <c r="R1" i="4"/>
  <c r="S1" i="4"/>
  <c r="T1" i="4"/>
  <c r="U1" i="4"/>
  <c r="V1" i="4"/>
  <c r="W1" i="4"/>
  <c r="X1" i="4"/>
  <c r="Y1" i="4"/>
  <c r="Z1" i="4"/>
  <c r="AA1" i="4"/>
  <c r="AB1" i="4"/>
  <c r="AC1" i="4"/>
  <c r="AD1" i="4"/>
  <c r="AE1" i="4"/>
  <c r="AF1" i="4"/>
  <c r="AG1" i="4"/>
  <c r="AH1" i="4"/>
  <c r="AI1" i="4"/>
  <c r="AJ1" i="4"/>
  <c r="AK1" i="4"/>
  <c r="AL1" i="4"/>
  <c r="AM1" i="4"/>
  <c r="AN1" i="4"/>
  <c r="AO1" i="4"/>
  <c r="AP1" i="4"/>
  <c r="AQ1" i="4"/>
  <c r="AR1" i="4"/>
  <c r="AS1" i="4"/>
  <c r="AT1" i="4"/>
  <c r="AU1" i="4"/>
  <c r="AV1" i="4"/>
  <c r="AW1" i="4"/>
  <c r="AX1" i="4"/>
  <c r="AY1" i="4"/>
  <c r="AZ1" i="4"/>
  <c r="BA1" i="4"/>
  <c r="BB1" i="4"/>
  <c r="BC1" i="4"/>
  <c r="BD1" i="4"/>
  <c r="BE1" i="4"/>
  <c r="BF1" i="4"/>
  <c r="BG1" i="4"/>
  <c r="BH1" i="4"/>
  <c r="BI1" i="4"/>
  <c r="BJ1" i="4"/>
  <c r="BK1" i="4"/>
  <c r="BL1" i="4"/>
  <c r="BM1" i="4"/>
  <c r="BN1" i="4"/>
  <c r="BO1" i="4"/>
  <c r="BP1" i="4"/>
  <c r="BQ1" i="4"/>
  <c r="BR1" i="4"/>
  <c r="BS1" i="4"/>
  <c r="BT1" i="4"/>
  <c r="BU1" i="4"/>
  <c r="BV1" i="4"/>
  <c r="BW1" i="4"/>
  <c r="BX1" i="4"/>
  <c r="BY1" i="4"/>
  <c r="BZ1" i="4"/>
  <c r="CA1" i="4"/>
  <c r="CB1" i="4"/>
  <c r="CC1" i="4"/>
  <c r="CD1" i="4"/>
  <c r="CE1" i="4"/>
  <c r="CF1" i="4"/>
  <c r="CG1" i="4"/>
  <c r="CH1" i="4"/>
  <c r="CI1" i="4"/>
  <c r="CJ1" i="4"/>
  <c r="CK1" i="4"/>
  <c r="CL1" i="4"/>
  <c r="CM1" i="4"/>
  <c r="CN1" i="4"/>
  <c r="CO1" i="4"/>
  <c r="CP1" i="4"/>
  <c r="CQ1" i="4"/>
  <c r="CR1" i="4"/>
  <c r="CS1" i="4"/>
  <c r="CT1" i="4"/>
  <c r="CU1" i="4"/>
  <c r="CV1" i="4"/>
  <c r="CW1" i="4"/>
  <c r="CX1" i="4"/>
  <c r="CY1" i="4"/>
  <c r="CZ1" i="4"/>
  <c r="DA1" i="4"/>
  <c r="DB1" i="4"/>
  <c r="DC1" i="4"/>
</calcChain>
</file>

<file path=xl/sharedStrings.xml><?xml version="1.0" encoding="utf-8"?>
<sst xmlns="http://schemas.openxmlformats.org/spreadsheetml/2006/main" count="49" uniqueCount="48">
  <si>
    <t>Executive Board</t>
  </si>
  <si>
    <r>
      <t> </t>
    </r>
    <r>
      <rPr>
        <b/>
        <sz val="11"/>
        <color theme="1"/>
        <rFont val="Calibri"/>
        <family val="2"/>
        <scheme val="minor"/>
      </rPr>
      <t>Name</t>
    </r>
  </si>
  <si>
    <t>Commodore</t>
  </si>
  <si>
    <t> Paul Schmidle</t>
  </si>
  <si>
    <r>
      <t> </t>
    </r>
    <r>
      <rPr>
        <sz val="9"/>
        <color theme="1"/>
        <rFont val="Calibri"/>
        <family val="2"/>
        <scheme val="minor"/>
      </rPr>
      <t>Vice Commodore</t>
    </r>
  </si>
  <si>
    <t>CDR Chris Wiseman, USN</t>
  </si>
  <si>
    <r>
      <t> </t>
    </r>
    <r>
      <rPr>
        <sz val="9"/>
        <color theme="1"/>
        <rFont val="Calibri"/>
        <family val="2"/>
        <scheme val="minor"/>
      </rPr>
      <t>ER Commodore </t>
    </r>
  </si>
  <si>
    <t>Ron Oard</t>
  </si>
  <si>
    <r>
      <t> </t>
    </r>
    <r>
      <rPr>
        <sz val="9"/>
        <color theme="1"/>
        <rFont val="Calibri"/>
        <family val="2"/>
        <scheme val="minor"/>
      </rPr>
      <t>Secretary</t>
    </r>
  </si>
  <si>
    <t>Donna DeAscentis</t>
  </si>
  <si>
    <t> Treasurer</t>
  </si>
  <si>
    <t>Bill Kneller</t>
  </si>
  <si>
    <t>Rear Commodores </t>
  </si>
  <si>
    <r>
      <t> </t>
    </r>
    <r>
      <rPr>
        <sz val="9"/>
        <color theme="1"/>
        <rFont val="Calibri"/>
        <family val="2"/>
        <scheme val="minor"/>
      </rPr>
      <t>Sail Training  </t>
    </r>
  </si>
  <si>
    <t>Dennis Crowley</t>
  </si>
  <si>
    <t> Facilities Coordinator</t>
  </si>
  <si>
    <t>Ed Noll</t>
  </si>
  <si>
    <r>
      <t> </t>
    </r>
    <r>
      <rPr>
        <sz val="9"/>
        <color theme="1"/>
        <rFont val="Calibri"/>
        <family val="2"/>
        <scheme val="minor"/>
      </rPr>
      <t>Ground School</t>
    </r>
  </si>
  <si>
    <t>Don O'Brien</t>
  </si>
  <si>
    <r>
      <t> </t>
    </r>
    <r>
      <rPr>
        <sz val="9"/>
        <color theme="1"/>
        <rFont val="Calibri"/>
        <family val="2"/>
        <scheme val="minor"/>
      </rPr>
      <t>Race Chairman/PRO</t>
    </r>
  </si>
  <si>
    <t>Chuck Kesson</t>
  </si>
  <si>
    <r>
      <t> </t>
    </r>
    <r>
      <rPr>
        <sz val="9"/>
        <color theme="1"/>
        <rFont val="Calibri"/>
        <family val="2"/>
        <scheme val="minor"/>
      </rPr>
      <t>Power Squadron</t>
    </r>
  </si>
  <si>
    <t>Mike &amp; Jeanne Van Vleck</t>
  </si>
  <si>
    <t> Cruising Squadron</t>
  </si>
  <si>
    <t>Larry Newsom</t>
  </si>
  <si>
    <t>Fleet Captains</t>
  </si>
  <si>
    <r>
      <t> </t>
    </r>
    <r>
      <rPr>
        <sz val="9"/>
        <color theme="1"/>
        <rFont val="Calibri"/>
        <family val="2"/>
        <scheme val="minor"/>
      </rPr>
      <t>Shields Fleet Captain</t>
    </r>
  </si>
  <si>
    <t> Ron Oard</t>
  </si>
  <si>
    <r>
      <t> </t>
    </r>
    <r>
      <rPr>
        <sz val="9"/>
        <color theme="1"/>
        <rFont val="Calibri"/>
        <family val="2"/>
        <scheme val="minor"/>
      </rPr>
      <t>Rhodes Fleet Captain</t>
    </r>
  </si>
  <si>
    <t> Seth Moyer </t>
  </si>
  <si>
    <r>
      <t> </t>
    </r>
    <r>
      <rPr>
        <sz val="9"/>
        <color theme="1"/>
        <rFont val="Calibri"/>
        <family val="2"/>
        <scheme val="minor"/>
      </rPr>
      <t>PHRF Fleet Captain</t>
    </r>
  </si>
  <si>
    <t> Tripp Alyn</t>
  </si>
  <si>
    <t>Special Assistants</t>
  </si>
  <si>
    <r>
      <t> </t>
    </r>
    <r>
      <rPr>
        <sz val="9"/>
        <color theme="1"/>
        <rFont val="Calibri"/>
        <family val="2"/>
        <scheme val="minor"/>
      </rPr>
      <t>Haul-out Coordinator</t>
    </r>
  </si>
  <si>
    <t> Steven Caldwell  </t>
  </si>
  <si>
    <r>
      <t> </t>
    </r>
    <r>
      <rPr>
        <sz val="9"/>
        <color theme="1"/>
        <rFont val="Calibri"/>
        <family val="2"/>
        <scheme val="minor"/>
      </rPr>
      <t>TellTale Coordinator</t>
    </r>
  </si>
  <si>
    <t>Pat St. Onge</t>
  </si>
  <si>
    <r>
      <t> </t>
    </r>
    <r>
      <rPr>
        <sz val="9"/>
        <color theme="1"/>
        <rFont val="Calibri"/>
        <family val="2"/>
        <scheme val="minor"/>
      </rPr>
      <t>Sail Training Administrator</t>
    </r>
  </si>
  <si>
    <t> Tom Gunzelman</t>
  </si>
  <si>
    <r>
      <t> </t>
    </r>
    <r>
      <rPr>
        <sz val="9"/>
        <color theme="1"/>
        <rFont val="Calibri"/>
        <family val="2"/>
        <scheme val="minor"/>
      </rPr>
      <t>Social Coordinator</t>
    </r>
  </si>
  <si>
    <t> Mike &amp; Cheryl Marrone </t>
  </si>
  <si>
    <r>
      <t> </t>
    </r>
    <r>
      <rPr>
        <sz val="9"/>
        <color theme="1"/>
        <rFont val="Calibri"/>
        <family val="2"/>
        <scheme val="minor"/>
      </rPr>
      <t>Ship's Store Coordinator</t>
    </r>
  </si>
  <si>
    <t> Cheryl Cox</t>
  </si>
  <si>
    <t> Protest Chair/Sr. Judge</t>
  </si>
  <si>
    <t>Phone Number?</t>
  </si>
  <si>
    <t>AAAAABa3O2s=</t>
  </si>
  <si>
    <t>AAAAABa3O2w=</t>
  </si>
  <si>
    <t>401 324-9324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</si>
</sst>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A3A3A3"/>
      </left>
      <right style="medium">
        <color rgb="FFA3A3A3"/>
      </right>
      <top style="medium">
        <color rgb="FFA3A3A3"/>
      </top>
      <bottom style="medium">
        <color rgb="FFA3A3A3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1" applyBorder="1" applyAlignment="1">
      <alignment vertical="center" wrapText="1"/>
    </xf>
    <xf numFmtId="0" fontId="0" fillId="0" borderId="0" xfId="0" applyAlignment="1">
      <alignment vertical="center"/>
    </xf>
    <xf numFmtId="0" fontId="3" fillId="0" borderId="0" xfId="1" applyAlignment="1">
      <alignment vertical="center"/>
    </xf>
    <xf numFmtId="0" fontId="3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fdonalobrien@verizon.net" TargetMode="External"/><Relationship Id="rId13" Type="http://schemas.openxmlformats.org/officeDocument/2006/relationships/hyperlink" Target="mailto:aaatripp@gmail.com" TargetMode="External"/><Relationship Id="rId18" Type="http://schemas.openxmlformats.org/officeDocument/2006/relationships/hyperlink" Target="mailto:oakrailsmom@aol.com" TargetMode="External"/><Relationship Id="rId3" Type="http://schemas.openxmlformats.org/officeDocument/2006/relationships/hyperlink" Target="mailto:oardr@usnwc.edu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e5noll@comcast.net" TargetMode="External"/><Relationship Id="rId12" Type="http://schemas.openxmlformats.org/officeDocument/2006/relationships/hyperlink" Target="mailto:rimoyers@cox.net" TargetMode="External"/><Relationship Id="rId17" Type="http://schemas.openxmlformats.org/officeDocument/2006/relationships/hyperlink" Target="mailto:Marronec@comcast.net" TargetMode="External"/><Relationship Id="rId2" Type="http://schemas.openxmlformats.org/officeDocument/2006/relationships/hyperlink" Target="mailto:christopher.wiseman@usnwc.edu" TargetMode="External"/><Relationship Id="rId16" Type="http://schemas.openxmlformats.org/officeDocument/2006/relationships/hyperlink" Target="mailto:jtgunzelmantwo@cox.net" TargetMode="External"/><Relationship Id="rId20" Type="http://schemas.openxmlformats.org/officeDocument/2006/relationships/hyperlink" Target="mailto:chuck.kesson@gmail.com" TargetMode="External"/><Relationship Id="rId1" Type="http://schemas.openxmlformats.org/officeDocument/2006/relationships/hyperlink" Target="mailto:paul.schmidle@usnwc.edu" TargetMode="External"/><Relationship Id="rId6" Type="http://schemas.openxmlformats.org/officeDocument/2006/relationships/hyperlink" Target="mailto:dpcrowleysr@comcast.net" TargetMode="External"/><Relationship Id="rId11" Type="http://schemas.openxmlformats.org/officeDocument/2006/relationships/hyperlink" Target="mailto:oardr@usnwc.edu" TargetMode="External"/><Relationship Id="rId5" Type="http://schemas.openxmlformats.org/officeDocument/2006/relationships/hyperlink" Target="mailto:Bill_kneller@hotmail.com" TargetMode="External"/><Relationship Id="rId15" Type="http://schemas.openxmlformats.org/officeDocument/2006/relationships/hyperlink" Target="mailto:Telltale.chnyc@gmail.com" TargetMode="External"/><Relationship Id="rId10" Type="http://schemas.openxmlformats.org/officeDocument/2006/relationships/hyperlink" Target="mailto:newsomlw@yahoo.com" TargetMode="External"/><Relationship Id="rId19" Type="http://schemas.openxmlformats.org/officeDocument/2006/relationships/hyperlink" Target="mailto:aaatripp@gmail.com" TargetMode="External"/><Relationship Id="rId4" Type="http://schemas.openxmlformats.org/officeDocument/2006/relationships/hyperlink" Target="mailto:dmd2037@verizon.net" TargetMode="External"/><Relationship Id="rId9" Type="http://schemas.openxmlformats.org/officeDocument/2006/relationships/hyperlink" Target="mailto:pwrsqdn.chnyc@gmail.com" TargetMode="External"/><Relationship Id="rId14" Type="http://schemas.openxmlformats.org/officeDocument/2006/relationships/hyperlink" Target="mailto:steven.caldwell@cox.net" TargetMode="External"/><Relationship Id="rId22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6"/>
  <sheetViews>
    <sheetView tabSelected="1" workbookViewId="0">
      <selection activeCell="D4" sqref="D4"/>
    </sheetView>
  </sheetViews>
  <sheetFormatPr defaultRowHeight="15" x14ac:dyDescent="0.25"/>
  <cols>
    <col min="1" max="1" width="33.140625" customWidth="1"/>
    <col min="2" max="2" width="26.7109375" customWidth="1"/>
    <col min="3" max="3" width="15.5703125" bestFit="1" customWidth="1"/>
  </cols>
  <sheetData>
    <row r="1" spans="1:3" ht="15.75" thickBot="1" x14ac:dyDescent="0.3">
      <c r="A1" s="2" t="s">
        <v>0</v>
      </c>
      <c r="B1" s="1" t="s">
        <v>1</v>
      </c>
      <c r="C1" t="s">
        <v>44</v>
      </c>
    </row>
    <row r="2" spans="1:3" ht="15.75" thickBot="1" x14ac:dyDescent="0.3">
      <c r="A2" s="1" t="s">
        <v>2</v>
      </c>
      <c r="B2" s="3" t="s">
        <v>3</v>
      </c>
    </row>
    <row r="3" spans="1:3" ht="15.75" thickBot="1" x14ac:dyDescent="0.3">
      <c r="A3" s="1" t="s">
        <v>4</v>
      </c>
      <c r="B3" s="3" t="s">
        <v>5</v>
      </c>
    </row>
    <row r="4" spans="1:3" ht="15.75" thickBot="1" x14ac:dyDescent="0.3">
      <c r="A4" s="1" t="s">
        <v>6</v>
      </c>
      <c r="B4" s="3" t="s">
        <v>7</v>
      </c>
    </row>
    <row r="5" spans="1:3" ht="15.75" thickBot="1" x14ac:dyDescent="0.3">
      <c r="A5" s="1" t="s">
        <v>8</v>
      </c>
      <c r="B5" s="3" t="s">
        <v>9</v>
      </c>
    </row>
    <row r="6" spans="1:3" ht="15.75" thickBot="1" x14ac:dyDescent="0.3">
      <c r="A6" s="1" t="s">
        <v>10</v>
      </c>
      <c r="B6" s="3" t="s">
        <v>11</v>
      </c>
    </row>
    <row r="7" spans="1:3" ht="15.75" thickBot="1" x14ac:dyDescent="0.3">
      <c r="A7" s="2" t="s">
        <v>12</v>
      </c>
      <c r="B7" s="1"/>
    </row>
    <row r="8" spans="1:3" ht="15.75" thickBot="1" x14ac:dyDescent="0.3">
      <c r="A8" s="1" t="s">
        <v>13</v>
      </c>
      <c r="B8" s="3" t="s">
        <v>14</v>
      </c>
    </row>
    <row r="9" spans="1:3" ht="15.75" thickBot="1" x14ac:dyDescent="0.3">
      <c r="A9" s="1" t="s">
        <v>15</v>
      </c>
      <c r="B9" s="3" t="s">
        <v>16</v>
      </c>
    </row>
    <row r="10" spans="1:3" ht="15.75" thickBot="1" x14ac:dyDescent="0.3">
      <c r="A10" s="1" t="s">
        <v>17</v>
      </c>
      <c r="B10" s="3" t="s">
        <v>18</v>
      </c>
    </row>
    <row r="11" spans="1:3" ht="15.75" thickBot="1" x14ac:dyDescent="0.3">
      <c r="A11" s="1" t="s">
        <v>19</v>
      </c>
      <c r="B11" s="3" t="s">
        <v>20</v>
      </c>
      <c r="C11" t="s">
        <v>47</v>
      </c>
    </row>
    <row r="12" spans="1:3" ht="15.75" thickBot="1" x14ac:dyDescent="0.3">
      <c r="A12" s="1" t="s">
        <v>21</v>
      </c>
      <c r="B12" s="3" t="s">
        <v>22</v>
      </c>
    </row>
    <row r="13" spans="1:3" ht="15.75" thickBot="1" x14ac:dyDescent="0.3">
      <c r="A13" s="1" t="s">
        <v>23</v>
      </c>
      <c r="B13" s="3" t="s">
        <v>24</v>
      </c>
    </row>
    <row r="14" spans="1:3" ht="15.75" thickBot="1" x14ac:dyDescent="0.3">
      <c r="A14" s="2" t="s">
        <v>25</v>
      </c>
      <c r="B14" s="1"/>
    </row>
    <row r="15" spans="1:3" ht="15.75" thickBot="1" x14ac:dyDescent="0.3">
      <c r="A15" s="1" t="s">
        <v>26</v>
      </c>
      <c r="B15" s="3" t="s">
        <v>27</v>
      </c>
    </row>
    <row r="16" spans="1:3" ht="15.75" thickBot="1" x14ac:dyDescent="0.3">
      <c r="A16" s="1" t="s">
        <v>28</v>
      </c>
      <c r="B16" s="3" t="s">
        <v>29</v>
      </c>
    </row>
    <row r="17" spans="1:2" ht="15.75" thickBot="1" x14ac:dyDescent="0.3">
      <c r="A17" s="1" t="s">
        <v>30</v>
      </c>
      <c r="B17" s="3" t="s">
        <v>31</v>
      </c>
    </row>
    <row r="18" spans="1:2" ht="15.75" thickBot="1" x14ac:dyDescent="0.3">
      <c r="A18" s="2" t="s">
        <v>32</v>
      </c>
      <c r="B18" s="1"/>
    </row>
    <row r="19" spans="1:2" ht="15.75" thickBot="1" x14ac:dyDescent="0.3">
      <c r="A19" s="1" t="s">
        <v>33</v>
      </c>
      <c r="B19" s="3" t="s">
        <v>34</v>
      </c>
    </row>
    <row r="20" spans="1:2" ht="15.75" thickBot="1" x14ac:dyDescent="0.3">
      <c r="A20" s="1" t="s">
        <v>35</v>
      </c>
      <c r="B20" s="3" t="s">
        <v>36</v>
      </c>
    </row>
    <row r="21" spans="1:2" ht="15.75" thickBot="1" x14ac:dyDescent="0.3">
      <c r="A21" s="1" t="s">
        <v>37</v>
      </c>
      <c r="B21" s="3" t="s">
        <v>38</v>
      </c>
    </row>
    <row r="22" spans="1:2" ht="15.75" thickBot="1" x14ac:dyDescent="0.3">
      <c r="A22" s="1" t="s">
        <v>39</v>
      </c>
      <c r="B22" s="3" t="s">
        <v>40</v>
      </c>
    </row>
    <row r="23" spans="1:2" ht="15.75" thickBot="1" x14ac:dyDescent="0.3">
      <c r="A23" s="1" t="s">
        <v>41</v>
      </c>
      <c r="B23" s="3" t="s">
        <v>42</v>
      </c>
    </row>
    <row r="24" spans="1:2" ht="15.75" thickBot="1" x14ac:dyDescent="0.3">
      <c r="A24" s="1" t="s">
        <v>43</v>
      </c>
      <c r="B24" s="3" t="s">
        <v>31</v>
      </c>
    </row>
    <row r="25" spans="1:2" x14ac:dyDescent="0.25">
      <c r="A25" s="4"/>
    </row>
    <row r="26" spans="1:2" x14ac:dyDescent="0.25">
      <c r="A26" s="5"/>
    </row>
  </sheetData>
  <hyperlinks>
    <hyperlink ref="B2" r:id="rId1" display="mailto:paul.schmidle@usnwc.edu"/>
    <hyperlink ref="B3" r:id="rId2" display="mailto:christopher.wiseman@usnwc.edu"/>
    <hyperlink ref="B4" r:id="rId3" display="mailto:oardr@usnwc.edu"/>
    <hyperlink ref="B5" r:id="rId4" display="mailto:dmd2037@verizon.net"/>
    <hyperlink ref="B6" r:id="rId5" display="mailto:Bill_kneller@hotmail.com"/>
    <hyperlink ref="B8" r:id="rId6" display="mailto:dpcrowleysr@comcast.net"/>
    <hyperlink ref="B9" r:id="rId7" display="mailto:e5noll@comcast.net"/>
    <hyperlink ref="B10" r:id="rId8" display="mailto:fdonalobrien@verizon.net"/>
    <hyperlink ref="B12" r:id="rId9" display="mailto:pwrsqdn.chnyc@gmail.com"/>
    <hyperlink ref="B13" r:id="rId10" display="mailto:newsomlw@yahoo.com"/>
    <hyperlink ref="B15" r:id="rId11" display="mailto:oardr@usnwc.edu"/>
    <hyperlink ref="B16" r:id="rId12" display="mailto:rimoyers@cox.net"/>
    <hyperlink ref="B17" r:id="rId13" display="mailto:aaatripp@gmail.com"/>
    <hyperlink ref="B19" r:id="rId14" display="mailto:steven.caldwell@cox.net"/>
    <hyperlink ref="B20" r:id="rId15" display="mailto:Telltale.chnyc@gmail.com"/>
    <hyperlink ref="B21" r:id="rId16" display="mailto:jtgunzelmantwo@cox.net"/>
    <hyperlink ref="B22" r:id="rId17" display="mailto:Marronec@comcast.net"/>
    <hyperlink ref="B23" r:id="rId18" display="mailto:oakrailsmom@aol.com"/>
    <hyperlink ref="B24" r:id="rId19" display="mailto:aaatripp@gmail.com"/>
    <hyperlink ref="B11" r:id="rId20"/>
  </hyperlinks>
  <pageMargins left="0.7" right="0.7" top="0.75" bottom="0.75" header="0.3" footer="0.3"/>
  <pageSetup orientation="portrait" r:id="rId21"/>
  <customProperties>
    <customPr name="DVSECTIONID" r:id="rId2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  <customProperties>
    <customPr name="DVSECTION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  <customProperties>
    <customPr name="DVSECTIONID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E1"/>
  <sheetViews>
    <sheetView workbookViewId="0">
      <selection activeCell="DE1" sqref="DE1"/>
    </sheetView>
  </sheetViews>
  <sheetFormatPr defaultRowHeight="15" x14ac:dyDescent="0.25"/>
  <sheetData>
    <row r="1" spans="1:109" x14ac:dyDescent="0.25">
      <c r="A1" t="e">
        <f>IF(Sheet1!1:1,"AAAAABa3OwA=",0)</f>
        <v>#VALUE!</v>
      </c>
      <c r="B1" t="e">
        <f>AND(Sheet1!A1,"AAAAABa3OwE=")</f>
        <v>#VALUE!</v>
      </c>
      <c r="C1" t="e">
        <f>AND(Sheet1!B1,"AAAAABa3OwI=")</f>
        <v>#VALUE!</v>
      </c>
      <c r="D1" t="e">
        <f>AND(Sheet1!C1,"AAAAABa3OwM=")</f>
        <v>#VALUE!</v>
      </c>
      <c r="E1">
        <f>IF(Sheet1!2:2,"AAAAABa3OwQ=",0)</f>
        <v>0</v>
      </c>
      <c r="F1" t="e">
        <f>AND(Sheet1!A2,"AAAAABa3OwU=")</f>
        <v>#VALUE!</v>
      </c>
      <c r="G1" t="e">
        <f>AND(Sheet1!B2,"AAAAABa3OwY=")</f>
        <v>#VALUE!</v>
      </c>
      <c r="H1" t="e">
        <f>AND(Sheet1!C2,"AAAAABa3Owc=")</f>
        <v>#VALUE!</v>
      </c>
      <c r="I1">
        <f>IF(Sheet1!3:3,"AAAAABa3Owg=",0)</f>
        <v>0</v>
      </c>
      <c r="J1" t="e">
        <f>AND(Sheet1!A3,"AAAAABa3Owk=")</f>
        <v>#VALUE!</v>
      </c>
      <c r="K1" t="e">
        <f>AND(Sheet1!B3,"AAAAABa3Owo=")</f>
        <v>#VALUE!</v>
      </c>
      <c r="L1" t="e">
        <f>AND(Sheet1!C3,"AAAAABa3Ows=")</f>
        <v>#VALUE!</v>
      </c>
      <c r="M1">
        <f>IF(Sheet1!4:4,"AAAAABa3Oww=",0)</f>
        <v>0</v>
      </c>
      <c r="N1" t="e">
        <f>AND(Sheet1!A4,"AAAAABa3Ow0=")</f>
        <v>#VALUE!</v>
      </c>
      <c r="O1" t="e">
        <f>AND(Sheet1!B4,"AAAAABa3Ow4=")</f>
        <v>#VALUE!</v>
      </c>
      <c r="P1" t="e">
        <f>AND(Sheet1!C4,"AAAAABa3Ow8=")</f>
        <v>#VALUE!</v>
      </c>
      <c r="Q1">
        <f>IF(Sheet1!5:5,"AAAAABa3OxA=",0)</f>
        <v>0</v>
      </c>
      <c r="R1" t="e">
        <f>AND(Sheet1!A5,"AAAAABa3OxE=")</f>
        <v>#VALUE!</v>
      </c>
      <c r="S1" t="e">
        <f>AND(Sheet1!B5,"AAAAABa3OxI=")</f>
        <v>#VALUE!</v>
      </c>
      <c r="T1" t="e">
        <f>AND(Sheet1!C5,"AAAAABa3OxM=")</f>
        <v>#VALUE!</v>
      </c>
      <c r="U1">
        <f>IF(Sheet1!6:6,"AAAAABa3OxQ=",0)</f>
        <v>0</v>
      </c>
      <c r="V1" t="e">
        <f>AND(Sheet1!A6,"AAAAABa3OxU=")</f>
        <v>#VALUE!</v>
      </c>
      <c r="W1" t="e">
        <f>AND(Sheet1!B6,"AAAAABa3OxY=")</f>
        <v>#VALUE!</v>
      </c>
      <c r="X1" t="e">
        <f>AND(Sheet1!C6,"AAAAABa3Oxc=")</f>
        <v>#VALUE!</v>
      </c>
      <c r="Y1">
        <f>IF(Sheet1!7:7,"AAAAABa3Oxg=",0)</f>
        <v>0</v>
      </c>
      <c r="Z1" t="e">
        <f>AND(Sheet1!A7,"AAAAABa3Oxk=")</f>
        <v>#VALUE!</v>
      </c>
      <c r="AA1" t="e">
        <f>AND(Sheet1!B7,"AAAAABa3Oxo=")</f>
        <v>#VALUE!</v>
      </c>
      <c r="AB1" t="e">
        <f>AND(Sheet1!C7,"AAAAABa3Oxs=")</f>
        <v>#VALUE!</v>
      </c>
      <c r="AC1">
        <f>IF(Sheet1!8:8,"AAAAABa3Oxw=",0)</f>
        <v>0</v>
      </c>
      <c r="AD1" t="e">
        <f>AND(Sheet1!A8,"AAAAABa3Ox0=")</f>
        <v>#VALUE!</v>
      </c>
      <c r="AE1" t="e">
        <f>AND(Sheet1!B8,"AAAAABa3Ox4=")</f>
        <v>#VALUE!</v>
      </c>
      <c r="AF1" t="e">
        <f>AND(Sheet1!C8,"AAAAABa3Ox8=")</f>
        <v>#VALUE!</v>
      </c>
      <c r="AG1">
        <f>IF(Sheet1!9:9,"AAAAABa3OyA=",0)</f>
        <v>0</v>
      </c>
      <c r="AH1" t="e">
        <f>AND(Sheet1!A9,"AAAAABa3OyE=")</f>
        <v>#VALUE!</v>
      </c>
      <c r="AI1" t="e">
        <f>AND(Sheet1!B9,"AAAAABa3OyI=")</f>
        <v>#VALUE!</v>
      </c>
      <c r="AJ1" t="e">
        <f>AND(Sheet1!C9,"AAAAABa3OyM=")</f>
        <v>#VALUE!</v>
      </c>
      <c r="AK1">
        <f>IF(Sheet1!10:10,"AAAAABa3OyQ=",0)</f>
        <v>0</v>
      </c>
      <c r="AL1" t="e">
        <f>AND(Sheet1!A10,"AAAAABa3OyU=")</f>
        <v>#VALUE!</v>
      </c>
      <c r="AM1" t="e">
        <f>AND(Sheet1!B10,"AAAAABa3OyY=")</f>
        <v>#VALUE!</v>
      </c>
      <c r="AN1" t="e">
        <f>AND(Sheet1!C10,"AAAAABa3Oyc=")</f>
        <v>#VALUE!</v>
      </c>
      <c r="AO1">
        <f>IF(Sheet1!11:11,"AAAAABa3Oyg=",0)</f>
        <v>0</v>
      </c>
      <c r="AP1" t="e">
        <f>AND(Sheet1!A11,"AAAAABa3Oyk=")</f>
        <v>#VALUE!</v>
      </c>
      <c r="AQ1" t="e">
        <f>AND(Sheet1!B11,"AAAAABa3Oyo=")</f>
        <v>#VALUE!</v>
      </c>
      <c r="AR1" t="e">
        <f>AND(Sheet1!C11,"AAAAABa3Oys=")</f>
        <v>#VALUE!</v>
      </c>
      <c r="AS1">
        <f>IF(Sheet1!12:12,"AAAAABa3Oyw=",0)</f>
        <v>0</v>
      </c>
      <c r="AT1" t="e">
        <f>AND(Sheet1!A12,"AAAAABa3Oy0=")</f>
        <v>#VALUE!</v>
      </c>
      <c r="AU1" t="e">
        <f>AND(Sheet1!B12,"AAAAABa3Oy4=")</f>
        <v>#VALUE!</v>
      </c>
      <c r="AV1" t="e">
        <f>AND(Sheet1!C12,"AAAAABa3Oy8=")</f>
        <v>#VALUE!</v>
      </c>
      <c r="AW1">
        <f>IF(Sheet1!13:13,"AAAAABa3OzA=",0)</f>
        <v>0</v>
      </c>
      <c r="AX1" t="e">
        <f>AND(Sheet1!A13,"AAAAABa3OzE=")</f>
        <v>#VALUE!</v>
      </c>
      <c r="AY1" t="e">
        <f>AND(Sheet1!B13,"AAAAABa3OzI=")</f>
        <v>#VALUE!</v>
      </c>
      <c r="AZ1" t="e">
        <f>AND(Sheet1!C13,"AAAAABa3OzM=")</f>
        <v>#VALUE!</v>
      </c>
      <c r="BA1">
        <f>IF(Sheet1!14:14,"AAAAABa3OzQ=",0)</f>
        <v>0</v>
      </c>
      <c r="BB1" t="e">
        <f>AND(Sheet1!A14,"AAAAABa3OzU=")</f>
        <v>#VALUE!</v>
      </c>
      <c r="BC1" t="e">
        <f>AND(Sheet1!B14,"AAAAABa3OzY=")</f>
        <v>#VALUE!</v>
      </c>
      <c r="BD1" t="e">
        <f>AND(Sheet1!C14,"AAAAABa3Ozc=")</f>
        <v>#VALUE!</v>
      </c>
      <c r="BE1">
        <f>IF(Sheet1!15:15,"AAAAABa3Ozg=",0)</f>
        <v>0</v>
      </c>
      <c r="BF1" t="e">
        <f>AND(Sheet1!A15,"AAAAABa3Ozk=")</f>
        <v>#VALUE!</v>
      </c>
      <c r="BG1" t="e">
        <f>AND(Sheet1!B15,"AAAAABa3Ozo=")</f>
        <v>#VALUE!</v>
      </c>
      <c r="BH1" t="e">
        <f>AND(Sheet1!C15,"AAAAABa3Ozs=")</f>
        <v>#VALUE!</v>
      </c>
      <c r="BI1">
        <f>IF(Sheet1!16:16,"AAAAABa3Ozw=",0)</f>
        <v>0</v>
      </c>
      <c r="BJ1" t="e">
        <f>AND(Sheet1!A16,"AAAAABa3Oz0=")</f>
        <v>#VALUE!</v>
      </c>
      <c r="BK1" t="e">
        <f>AND(Sheet1!B16,"AAAAABa3Oz4=")</f>
        <v>#VALUE!</v>
      </c>
      <c r="BL1" t="e">
        <f>AND(Sheet1!C16,"AAAAABa3Oz8=")</f>
        <v>#VALUE!</v>
      </c>
      <c r="BM1">
        <f>IF(Sheet1!17:17,"AAAAABa3O0A=",0)</f>
        <v>0</v>
      </c>
      <c r="BN1" t="e">
        <f>AND(Sheet1!A17,"AAAAABa3O0E=")</f>
        <v>#VALUE!</v>
      </c>
      <c r="BO1" t="e">
        <f>AND(Sheet1!B17,"AAAAABa3O0I=")</f>
        <v>#VALUE!</v>
      </c>
      <c r="BP1" t="e">
        <f>AND(Sheet1!C17,"AAAAABa3O0M=")</f>
        <v>#VALUE!</v>
      </c>
      <c r="BQ1">
        <f>IF(Sheet1!18:18,"AAAAABa3O0Q=",0)</f>
        <v>0</v>
      </c>
      <c r="BR1" t="e">
        <f>AND(Sheet1!A18,"AAAAABa3O0U=")</f>
        <v>#VALUE!</v>
      </c>
      <c r="BS1" t="e">
        <f>AND(Sheet1!B18,"AAAAABa3O0Y=")</f>
        <v>#VALUE!</v>
      </c>
      <c r="BT1" t="e">
        <f>AND(Sheet1!C18,"AAAAABa3O0c=")</f>
        <v>#VALUE!</v>
      </c>
      <c r="BU1">
        <f>IF(Sheet1!19:19,"AAAAABa3O0g=",0)</f>
        <v>0</v>
      </c>
      <c r="BV1" t="e">
        <f>AND(Sheet1!A19,"AAAAABa3O0k=")</f>
        <v>#VALUE!</v>
      </c>
      <c r="BW1" t="e">
        <f>AND(Sheet1!B19,"AAAAABa3O0o=")</f>
        <v>#VALUE!</v>
      </c>
      <c r="BX1" t="e">
        <f>AND(Sheet1!C19,"AAAAABa3O0s=")</f>
        <v>#VALUE!</v>
      </c>
      <c r="BY1">
        <f>IF(Sheet1!20:20,"AAAAABa3O0w=",0)</f>
        <v>0</v>
      </c>
      <c r="BZ1" t="e">
        <f>AND(Sheet1!A20,"AAAAABa3O00=")</f>
        <v>#VALUE!</v>
      </c>
      <c r="CA1" t="e">
        <f>AND(Sheet1!B20,"AAAAABa3O04=")</f>
        <v>#VALUE!</v>
      </c>
      <c r="CB1" t="e">
        <f>AND(Sheet1!C20,"AAAAABa3O08=")</f>
        <v>#VALUE!</v>
      </c>
      <c r="CC1">
        <f>IF(Sheet1!21:21,"AAAAABa3O1A=",0)</f>
        <v>0</v>
      </c>
      <c r="CD1" t="e">
        <f>AND(Sheet1!A21,"AAAAABa3O1E=")</f>
        <v>#VALUE!</v>
      </c>
      <c r="CE1" t="e">
        <f>AND(Sheet1!B21,"AAAAABa3O1I=")</f>
        <v>#VALUE!</v>
      </c>
      <c r="CF1" t="e">
        <f>AND(Sheet1!C21,"AAAAABa3O1M=")</f>
        <v>#VALUE!</v>
      </c>
      <c r="CG1">
        <f>IF(Sheet1!22:22,"AAAAABa3O1Q=",0)</f>
        <v>0</v>
      </c>
      <c r="CH1" t="e">
        <f>AND(Sheet1!A22,"AAAAABa3O1U=")</f>
        <v>#VALUE!</v>
      </c>
      <c r="CI1" t="e">
        <f>AND(Sheet1!B22,"AAAAABa3O1Y=")</f>
        <v>#VALUE!</v>
      </c>
      <c r="CJ1" t="e">
        <f>AND(Sheet1!C22,"AAAAABa3O1c=")</f>
        <v>#VALUE!</v>
      </c>
      <c r="CK1">
        <f>IF(Sheet1!23:23,"AAAAABa3O1g=",0)</f>
        <v>0</v>
      </c>
      <c r="CL1" t="e">
        <f>AND(Sheet1!A23,"AAAAABa3O1k=")</f>
        <v>#VALUE!</v>
      </c>
      <c r="CM1" t="e">
        <f>AND(Sheet1!B23,"AAAAABa3O1o=")</f>
        <v>#VALUE!</v>
      </c>
      <c r="CN1" t="e">
        <f>AND(Sheet1!C23,"AAAAABa3O1s=")</f>
        <v>#VALUE!</v>
      </c>
      <c r="CO1">
        <f>IF(Sheet1!24:24,"AAAAABa3O1w=",0)</f>
        <v>0</v>
      </c>
      <c r="CP1" t="e">
        <f>AND(Sheet1!A24,"AAAAABa3O10=")</f>
        <v>#VALUE!</v>
      </c>
      <c r="CQ1" t="e">
        <f>AND(Sheet1!B24,"AAAAABa3O14=")</f>
        <v>#VALUE!</v>
      </c>
      <c r="CR1" t="e">
        <f>AND(Sheet1!C24,"AAAAABa3O18=")</f>
        <v>#VALUE!</v>
      </c>
      <c r="CS1">
        <f>IF(Sheet1!25:25,"AAAAABa3O2A=",0)</f>
        <v>0</v>
      </c>
      <c r="CT1">
        <f>IF(Sheet1!26:26,"AAAAABa3O2E=",0)</f>
        <v>0</v>
      </c>
      <c r="CU1" t="e">
        <f>IF(Sheet1!A:A,"AAAAABa3O2I=",0)</f>
        <v>#VALUE!</v>
      </c>
      <c r="CV1" t="e">
        <f>IF(Sheet1!B:B,"AAAAABa3O2M=",0)</f>
        <v>#VALUE!</v>
      </c>
      <c r="CW1" t="e">
        <f>IF(Sheet1!C:C,"AAAAABa3O2Q=",0)</f>
        <v>#VALUE!</v>
      </c>
      <c r="CX1">
        <f>IF(Sheet2!1:1,"AAAAABa3O2U=",0)</f>
        <v>0</v>
      </c>
      <c r="CY1" t="e">
        <f>AND(Sheet2!A1,"AAAAABa3O2Y=")</f>
        <v>#VALUE!</v>
      </c>
      <c r="CZ1">
        <f>IF(Sheet2!A:A,"AAAAABa3O2c=",0)</f>
        <v>0</v>
      </c>
      <c r="DA1">
        <f>IF(Sheet3!1:1,"AAAAABa3O2g=",0)</f>
        <v>0</v>
      </c>
      <c r="DB1" t="e">
        <f>AND(Sheet3!A1,"AAAAABa3O2k=")</f>
        <v>#VALUE!</v>
      </c>
      <c r="DC1">
        <f>IF(Sheet3!A:A,"AAAAABa3O2o=",0)</f>
        <v>0</v>
      </c>
      <c r="DD1" s="6" t="s">
        <v>45</v>
      </c>
      <c r="DE1" t="s">
        <v>46</v>
      </c>
    </row>
  </sheetData>
  <pageMargins left="0.7" right="0.7" top="0.75" bottom="0.75" header="0.3" footer="0.3"/>
  <customProperties>
    <customPr name="DVSECTION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chuck</dc:creator>
  <cp:lastModifiedBy>chuck</cp:lastModifiedBy>
  <dcterms:created xsi:type="dcterms:W3CDTF">2012-02-07T20:26:01Z</dcterms:created>
  <dcterms:modified xsi:type="dcterms:W3CDTF">2012-05-06T14:46:04Z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oogle.Documents.Tracking">
    <vt:lpwstr>false</vt:lpwstr>
  </property>
  <property fmtid="{D5CDD505-2E9C-101B-9397-08002B2CF9AE}" pid="3" name="Google.Documents.DocumentId">
    <vt:lpwstr>1RGTysQLEg88fxvfsY95ziCg0TvUxIRBb30LXr7Kc2ek</vt:lpwstr>
  </property>
  <property fmtid="{D5CDD505-2E9C-101B-9397-08002B2CF9AE}" pid="4" name="Google.Documents.RevisionId">
    <vt:lpwstr>03853152096754346543</vt:lpwstr>
  </property>
  <property fmtid="{D5CDD505-2E9C-101B-9397-08002B2CF9AE}" pid="5" name="Google.Documents.PreviousRevisionId">
    <vt:lpwstr>04129196872729939701</vt:lpwstr>
  </property>
  <property fmtid="{D5CDD505-2E9C-101B-9397-08002B2CF9AE}" pid="6" name="Google.Documents.PluginVersion">
    <vt:lpwstr>2.0.2662.553</vt:lpwstr>
  </property>
  <property fmtid="{D5CDD505-2E9C-101B-9397-08002B2CF9AE}" pid="7" name="Google.Documents.MergeIncapabilityFlags">
    <vt:i4>0</vt:i4>
  </property>
</Properties>
</file>